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10665" activeTab="0"/>
  </bookViews>
  <sheets>
    <sheet name="прилож 2 к Пр" sheetId="1" r:id="rId1"/>
  </sheets>
  <definedNames>
    <definedName name="_xlnm.Print_Titles" localSheetId="0">'прилож 2 к Пр'!$17:$17</definedName>
    <definedName name="_xlnm.Print_Area" localSheetId="0">'прилож 2 к Пр'!$A$1:$Q$94</definedName>
  </definedNames>
  <calcPr fullCalcOnLoad="1"/>
</workbook>
</file>

<file path=xl/sharedStrings.xml><?xml version="1.0" encoding="utf-8"?>
<sst xmlns="http://schemas.openxmlformats.org/spreadsheetml/2006/main" count="243" uniqueCount="183">
  <si>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</si>
  <si>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</si>
  <si>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</si>
  <si>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</si>
  <si>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</si>
  <si>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</si>
  <si>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</si>
  <si>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</si>
  <si>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</si>
  <si>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</si>
  <si>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</si>
  <si>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</si>
  <si>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</si>
  <si>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</si>
  <si>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</si>
  <si>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</si>
  <si>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</si>
  <si>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</si>
  <si>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</si>
  <si>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</si>
  <si>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</si>
  <si>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</si>
  <si>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</si>
  <si>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</si>
  <si>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</si>
  <si>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</si>
  <si>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</si>
  <si>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</si>
  <si>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</si>
  <si>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</si>
  <si>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</si>
  <si>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</si>
  <si>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</si>
  <si>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Всего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</si>
  <si>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</si>
  <si>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</si>
  <si>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</si>
  <si>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</si>
  <si>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</si>
  <si>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</si>
  <si>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</si>
  <si>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</si>
  <si>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</si>
  <si>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</si>
  <si>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</si>
  <si>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</si>
  <si>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</si>
  <si>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</si>
  <si>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</si>
  <si>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</si>
  <si>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</si>
  <si>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</si>
  <si>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</si>
  <si>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</si>
  <si>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</si>
  <si>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</si>
  <si>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</si>
  <si>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</si>
  <si>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</si>
  <si>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</si>
  <si>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</si>
  <si>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</si>
  <si>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</si>
  <si>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</si>
  <si>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</si>
  <si>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</si>
  <si>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</si>
  <si>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</si>
  <si>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</si>
  <si>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</si>
  <si>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</si>
  <si>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</si>
  <si>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</si>
  <si>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</si>
  <si>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</si>
  <si>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</si>
  <si>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</si>
  <si>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</si>
  <si>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</si>
  <si>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</si>
  <si>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</si>
  <si>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</si>
  <si>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</si>
  <si>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</si>
  <si>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</si>
  <si>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</si>
  <si>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</si>
  <si>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</si>
  <si>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</si>
  <si>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</si>
  <si>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</si>
  <si>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</si>
  <si>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</si>
  <si>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</si>
  <si>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</si>
  <si>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</si>
  <si>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</si>
  <si>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</si>
  <si>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1.5.</t>
  </si>
  <si>
    <t>1.6.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</si>
  <si>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</si>
  <si>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</si>
  <si>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</si>
  <si>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</si>
  <si>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</si>
  <si>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</si>
  <si>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</si>
  <si>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</si>
  <si>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</si>
  <si>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</si>
  <si>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</si>
  <si>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</si>
  <si>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</si>
  <si>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</si>
  <si>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</si>
  <si>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</si>
  <si>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</si>
  <si>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</si>
  <si>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</si>
  <si>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</si>
  <si>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</si>
  <si>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</si>
  <si>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</si>
  <si>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</si>
  <si>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</si>
  <si>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</si>
  <si>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</si>
  <si>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</si>
  <si>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</si>
  <si>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</si>
  <si>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</si>
  <si>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</si>
  <si>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</si>
  <si>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</si>
  <si>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</si>
  <si>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</si>
  <si>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Итого по задаче 8:</t>
  </si>
  <si>
    <t>количество устроенных площадок</t>
  </si>
  <si>
    <t>8.3.</t>
  </si>
  <si>
    <t>Благоустройство дворовых территорий города</t>
  </si>
  <si>
    <t>2022 г.</t>
  </si>
  <si>
    <t>доля благоустроенных общественных территорий</t>
  </si>
  <si>
    <t>доля благоустроенных дворовых территорий</t>
  </si>
  <si>
    <r>
      <rPr>
        <b/>
        <sz val="10"/>
        <rFont val="Times New Roman"/>
        <family val="1"/>
      </rPr>
      <t>Задача 8</t>
    </r>
    <r>
      <rPr>
        <sz val="10"/>
        <rFont val="Times New Roman"/>
        <family val="1"/>
      </rPr>
      <t>. Формирование комфортной городской среды</t>
    </r>
  </si>
  <si>
    <t>Бюджет РФ</t>
  </si>
  <si>
    <t>1.9.</t>
  </si>
  <si>
    <t>Бюджет ЛО</t>
  </si>
  <si>
    <t xml:space="preserve"> Бюджет МО Сертолово</t>
  </si>
  <si>
    <t>1.10.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</si>
  <si>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</si>
  <si>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</si>
  <si>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</si>
  <si>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</si>
  <si>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количество подготовленных паспортов</t>
  </si>
  <si>
    <t xml:space="preserve">ед. 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</si>
  <si>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</si>
  <si>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</si>
  <si>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</si>
  <si>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</si>
  <si>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</si>
  <si>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</si>
  <si>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</si>
  <si>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</si>
  <si>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 xml:space="preserve">Планируемый объем финансирования на решение данной задачи  (тыс. руб.)  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</si>
  <si>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</si>
  <si>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</si>
  <si>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</si>
  <si>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</si>
  <si>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</si>
  <si>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</si>
  <si>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</si>
  <si>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</si>
  <si>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1.11.</t>
  </si>
  <si>
    <t>количество потребленной электроэнергии энергопринимающими устройствами</t>
  </si>
  <si>
    <t>4.5.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</si>
  <si>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</si>
  <si>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</si>
  <si>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</si>
  <si>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</si>
  <si>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Приложение №2
к Программе</t>
  </si>
  <si>
    <t>2.7.</t>
  </si>
  <si>
    <t>Разработка комплексной схемы организации дорожного движения на территории города Сертолово</t>
  </si>
  <si>
    <t>ПРИЛОЖЕНИЕ №2 
к постановлению администрации
МО Сертолово
от "11" сентября 2019 г. № 739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</si>
</sst>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justify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2" fillId="36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92" fontId="2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92" fontId="2" fillId="35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92" fontId="2" fillId="0" borderId="16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35" borderId="11" xfId="0" applyNumberFormat="1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 wrapText="1"/>
    </xf>
    <xf numFmtId="192" fontId="2" fillId="35" borderId="16" xfId="0" applyNumberFormat="1" applyFont="1" applyFill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2" fontId="2" fillId="0" borderId="16" xfId="0" applyNumberFormat="1" applyFont="1" applyBorder="1" applyAlignment="1">
      <alignment horizontal="center" vertical="center"/>
    </xf>
    <xf numFmtId="192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4"/>
  <sheetViews>
    <sheetView tabSelected="1" view="pageBreakPreview" zoomScale="80" zoomScaleNormal="90" zoomScaleSheetLayoutView="80" workbookViewId="0" topLeftCell="A1">
      <selection activeCell="N6" sqref="N6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2.7109375" style="5" customWidth="1"/>
    <col min="4" max="4" width="11.421875" style="5" customWidth="1"/>
    <col min="5" max="6" width="12.7109375" style="5" customWidth="1"/>
    <col min="7" max="7" width="12.421875" style="5" customWidth="1"/>
    <col min="8" max="8" width="21.140625" style="5" customWidth="1"/>
    <col min="9" max="9" width="8.00390625" style="5" customWidth="1"/>
    <col min="10" max="15" width="9.28125" style="5" customWidth="1"/>
    <col min="16" max="16384" width="11.421875" style="5" customWidth="1"/>
  </cols>
  <sheetData>
    <row r="1" spans="14:17" ht="12.75">
      <c r="N1" s="110" t="s">
        <v>182</v>
      </c>
      <c r="O1" s="111"/>
      <c r="P1" s="111"/>
      <c r="Q1" s="111"/>
    </row>
    <row r="2" spans="14:17" ht="12.75">
      <c r="N2" s="111"/>
      <c r="O2" s="111"/>
      <c r="P2" s="111"/>
      <c r="Q2" s="111"/>
    </row>
    <row r="3" spans="14:17" ht="12.75">
      <c r="N3" s="111"/>
      <c r="O3" s="111"/>
      <c r="P3" s="111"/>
      <c r="Q3" s="111"/>
    </row>
    <row r="4" spans="14:17" ht="12.75">
      <c r="N4" s="111"/>
      <c r="O4" s="111"/>
      <c r="P4" s="111"/>
      <c r="Q4" s="111"/>
    </row>
    <row r="5" spans="14:17" ht="12.75">
      <c r="N5" s="111"/>
      <c r="O5" s="111"/>
      <c r="P5" s="111"/>
      <c r="Q5" s="111"/>
    </row>
    <row r="7" spans="1:17" ht="15.75">
      <c r="A7" s="1" t="s">
        <v>47</v>
      </c>
      <c r="B7" s="1"/>
      <c r="C7" s="1"/>
      <c r="D7" s="1"/>
      <c r="E7" s="1"/>
      <c r="F7" s="1"/>
      <c r="G7" s="2"/>
      <c r="H7" s="3"/>
      <c r="I7" s="4"/>
      <c r="J7" s="4"/>
      <c r="K7" s="4"/>
      <c r="L7" s="4"/>
      <c r="M7" s="110" t="s">
        <v>179</v>
      </c>
      <c r="N7" s="111"/>
      <c r="O7" s="111"/>
      <c r="P7" s="111"/>
      <c r="Q7" s="111"/>
    </row>
    <row r="8" spans="1:17" ht="15.75">
      <c r="A8" s="1"/>
      <c r="B8" s="1"/>
      <c r="C8" s="1"/>
      <c r="D8" s="1"/>
      <c r="E8" s="1"/>
      <c r="F8" s="1"/>
      <c r="G8" s="1"/>
      <c r="H8" s="3"/>
      <c r="I8" s="4"/>
      <c r="J8" s="4"/>
      <c r="K8" s="4"/>
      <c r="L8" s="4"/>
      <c r="M8" s="111"/>
      <c r="N8" s="111"/>
      <c r="O8" s="111"/>
      <c r="P8" s="111"/>
      <c r="Q8" s="111"/>
    </row>
    <row r="9" spans="1:17" ht="15" customHeight="1">
      <c r="A9" s="6"/>
      <c r="B9" s="6"/>
      <c r="C9" s="6"/>
      <c r="D9" s="6"/>
      <c r="E9" s="6"/>
      <c r="F9" s="6"/>
      <c r="G9" s="6"/>
      <c r="H9" s="93"/>
      <c r="I9" s="93"/>
      <c r="J9" s="93"/>
      <c r="K9" s="93"/>
      <c r="L9" s="93"/>
      <c r="M9" s="93"/>
      <c r="N9" s="54"/>
      <c r="O9" s="6"/>
      <c r="P9" s="1"/>
      <c r="Q9" s="1"/>
    </row>
    <row r="10" spans="1:17" ht="20.25" customHeight="1">
      <c r="A10" s="108" t="s">
        <v>80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18" customHeight="1">
      <c r="A11" s="109" t="s">
        <v>81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  <c r="Q12" s="1"/>
    </row>
    <row r="13" spans="1:17" ht="21.75" customHeight="1">
      <c r="A13" s="85" t="s">
        <v>4</v>
      </c>
      <c r="B13" s="85" t="s">
        <v>0</v>
      </c>
      <c r="C13" s="94" t="s">
        <v>163</v>
      </c>
      <c r="D13" s="95"/>
      <c r="E13" s="95"/>
      <c r="F13" s="95"/>
      <c r="G13" s="95"/>
      <c r="H13" s="85" t="s">
        <v>1</v>
      </c>
      <c r="I13" s="85" t="s">
        <v>2</v>
      </c>
      <c r="J13" s="85" t="s">
        <v>3</v>
      </c>
      <c r="K13" s="85"/>
      <c r="L13" s="85"/>
      <c r="M13" s="85"/>
      <c r="N13" s="85"/>
      <c r="O13" s="85"/>
      <c r="P13" s="85"/>
      <c r="Q13" s="85"/>
    </row>
    <row r="14" spans="1:17" ht="15" customHeight="1">
      <c r="A14" s="85"/>
      <c r="B14" s="85"/>
      <c r="C14" s="96"/>
      <c r="D14" s="97"/>
      <c r="E14" s="97"/>
      <c r="F14" s="97"/>
      <c r="G14" s="97"/>
      <c r="H14" s="85"/>
      <c r="I14" s="85"/>
      <c r="J14" s="85" t="s">
        <v>63</v>
      </c>
      <c r="K14" s="90" t="s">
        <v>64</v>
      </c>
      <c r="L14" s="90" t="s">
        <v>65</v>
      </c>
      <c r="M14" s="85" t="s">
        <v>66</v>
      </c>
      <c r="N14" s="90" t="s">
        <v>67</v>
      </c>
      <c r="O14" s="85" t="s">
        <v>140</v>
      </c>
      <c r="P14" s="112" t="s">
        <v>177</v>
      </c>
      <c r="Q14" s="112" t="s">
        <v>178</v>
      </c>
    </row>
    <row r="15" spans="1:20" ht="12.75" customHeight="1">
      <c r="A15" s="85"/>
      <c r="B15" s="85"/>
      <c r="C15" s="85" t="s">
        <v>33</v>
      </c>
      <c r="D15" s="90" t="s">
        <v>144</v>
      </c>
      <c r="E15" s="90" t="s">
        <v>102</v>
      </c>
      <c r="F15" s="90" t="s">
        <v>146</v>
      </c>
      <c r="G15" s="85" t="s">
        <v>147</v>
      </c>
      <c r="H15" s="85"/>
      <c r="I15" s="85"/>
      <c r="J15" s="85"/>
      <c r="K15" s="91"/>
      <c r="L15" s="91"/>
      <c r="M15" s="85"/>
      <c r="N15" s="91"/>
      <c r="O15" s="85"/>
      <c r="P15" s="112"/>
      <c r="Q15" s="112"/>
      <c r="T15" s="6" t="s">
        <v>44</v>
      </c>
    </row>
    <row r="16" spans="1:17" ht="35.25" customHeight="1">
      <c r="A16" s="85"/>
      <c r="B16" s="85"/>
      <c r="C16" s="85"/>
      <c r="D16" s="92"/>
      <c r="E16" s="92"/>
      <c r="F16" s="92"/>
      <c r="G16" s="85"/>
      <c r="H16" s="85"/>
      <c r="I16" s="85"/>
      <c r="J16" s="85"/>
      <c r="K16" s="92"/>
      <c r="L16" s="92"/>
      <c r="M16" s="85"/>
      <c r="N16" s="92"/>
      <c r="O16" s="85"/>
      <c r="P16" s="112"/>
      <c r="Q16" s="112"/>
    </row>
    <row r="17" spans="1:17" ht="17.25" customHeight="1">
      <c r="A17" s="60">
        <v>1</v>
      </c>
      <c r="B17" s="60">
        <v>2</v>
      </c>
      <c r="C17" s="60">
        <v>3</v>
      </c>
      <c r="D17" s="60">
        <v>4</v>
      </c>
      <c r="E17" s="60">
        <v>5</v>
      </c>
      <c r="F17" s="60">
        <v>6</v>
      </c>
      <c r="G17" s="60">
        <v>7</v>
      </c>
      <c r="H17" s="60">
        <v>8</v>
      </c>
      <c r="I17" s="60">
        <v>9</v>
      </c>
      <c r="J17" s="60">
        <v>10</v>
      </c>
      <c r="K17" s="60">
        <v>11</v>
      </c>
      <c r="L17" s="60">
        <v>12</v>
      </c>
      <c r="M17" s="60">
        <v>13</v>
      </c>
      <c r="N17" s="60">
        <v>14</v>
      </c>
      <c r="O17" s="60">
        <v>15</v>
      </c>
      <c r="P17" s="62">
        <v>16</v>
      </c>
      <c r="Q17" s="62">
        <v>17</v>
      </c>
    </row>
    <row r="18" spans="1:17" ht="17.25" customHeight="1">
      <c r="A18" s="102" t="s">
        <v>120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45.75" customHeight="1">
      <c r="A19" s="20" t="s">
        <v>6</v>
      </c>
      <c r="B19" s="21" t="s">
        <v>74</v>
      </c>
      <c r="C19" s="22">
        <f>G19+F19</f>
        <v>1692.3</v>
      </c>
      <c r="D19" s="22">
        <v>0</v>
      </c>
      <c r="E19" s="22">
        <v>0</v>
      </c>
      <c r="F19" s="22">
        <v>0</v>
      </c>
      <c r="G19" s="23">
        <v>1692.3</v>
      </c>
      <c r="H19" s="17" t="s">
        <v>75</v>
      </c>
      <c r="I19" s="18" t="s">
        <v>5</v>
      </c>
      <c r="J19" s="20">
        <v>2</v>
      </c>
      <c r="K19" s="20">
        <v>2</v>
      </c>
      <c r="L19" s="20">
        <v>1</v>
      </c>
      <c r="M19" s="20">
        <v>0</v>
      </c>
      <c r="N19" s="20">
        <v>0</v>
      </c>
      <c r="O19" s="20">
        <v>0</v>
      </c>
      <c r="P19" s="64">
        <v>0</v>
      </c>
      <c r="Q19" s="64">
        <v>0</v>
      </c>
    </row>
    <row r="20" spans="1:17" ht="43.5" customHeight="1">
      <c r="A20" s="20" t="s">
        <v>62</v>
      </c>
      <c r="B20" s="21" t="s">
        <v>77</v>
      </c>
      <c r="C20" s="22">
        <f>G20+F20</f>
        <v>2807</v>
      </c>
      <c r="D20" s="22">
        <v>0</v>
      </c>
      <c r="E20" s="22">
        <v>0</v>
      </c>
      <c r="F20" s="22">
        <v>0</v>
      </c>
      <c r="G20" s="23">
        <v>2807</v>
      </c>
      <c r="H20" s="17" t="s">
        <v>78</v>
      </c>
      <c r="I20" s="18" t="s">
        <v>88</v>
      </c>
      <c r="J20" s="20">
        <v>540</v>
      </c>
      <c r="K20" s="20">
        <v>348</v>
      </c>
      <c r="L20" s="20">
        <f>192+356+780</f>
        <v>1328</v>
      </c>
      <c r="M20" s="20">
        <v>0</v>
      </c>
      <c r="N20" s="20">
        <v>0</v>
      </c>
      <c r="O20" s="20">
        <v>0</v>
      </c>
      <c r="P20" s="64">
        <v>0</v>
      </c>
      <c r="Q20" s="64">
        <v>0</v>
      </c>
    </row>
    <row r="21" spans="1:17" ht="46.5" customHeight="1">
      <c r="A21" s="24" t="s">
        <v>76</v>
      </c>
      <c r="B21" s="21" t="s">
        <v>82</v>
      </c>
      <c r="C21" s="58">
        <f>G21+F21</f>
        <v>32351.4</v>
      </c>
      <c r="D21" s="58">
        <v>0</v>
      </c>
      <c r="E21" s="58">
        <v>0</v>
      </c>
      <c r="F21" s="58">
        <v>0</v>
      </c>
      <c r="G21" s="58">
        <f>32358.9-7.5</f>
        <v>32351.4</v>
      </c>
      <c r="H21" s="19" t="s">
        <v>72</v>
      </c>
      <c r="I21" s="18" t="s">
        <v>121</v>
      </c>
      <c r="J21" s="20">
        <v>675.47</v>
      </c>
      <c r="K21" s="20">
        <f>675.47+301</f>
        <v>976.47</v>
      </c>
      <c r="L21" s="20">
        <v>1084.16</v>
      </c>
      <c r="M21" s="20">
        <f>675.47+301</f>
        <v>976.47</v>
      </c>
      <c r="N21" s="20">
        <v>976.47</v>
      </c>
      <c r="O21" s="20">
        <f>675.47+301</f>
        <v>976.47</v>
      </c>
      <c r="P21" s="20">
        <f>675.47+301</f>
        <v>976.47</v>
      </c>
      <c r="Q21" s="20">
        <f>675.47+301</f>
        <v>976.47</v>
      </c>
    </row>
    <row r="22" spans="1:17" ht="39.75" customHeight="1">
      <c r="A22" s="69" t="s">
        <v>79</v>
      </c>
      <c r="B22" s="71" t="s">
        <v>162</v>
      </c>
      <c r="C22" s="65">
        <f>G22+F22</f>
        <v>22332.8</v>
      </c>
      <c r="D22" s="65">
        <v>0</v>
      </c>
      <c r="E22" s="65">
        <v>0</v>
      </c>
      <c r="F22" s="65">
        <f>2650+3086.5</f>
        <v>5736.5</v>
      </c>
      <c r="G22" s="65">
        <f>16800.2-21-182.9</f>
        <v>16596.3</v>
      </c>
      <c r="H22" s="19" t="s">
        <v>107</v>
      </c>
      <c r="I22" s="18" t="s">
        <v>5</v>
      </c>
      <c r="J22" s="20">
        <v>14</v>
      </c>
      <c r="K22" s="20">
        <v>9</v>
      </c>
      <c r="L22" s="20">
        <v>18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30" customHeight="1">
      <c r="A23" s="98"/>
      <c r="B23" s="89"/>
      <c r="C23" s="77"/>
      <c r="D23" s="77"/>
      <c r="E23" s="77"/>
      <c r="F23" s="77"/>
      <c r="G23" s="77"/>
      <c r="H23" s="19" t="s">
        <v>137</v>
      </c>
      <c r="I23" s="18" t="s">
        <v>5</v>
      </c>
      <c r="J23" s="20">
        <v>0</v>
      </c>
      <c r="K23" s="20">
        <v>1</v>
      </c>
      <c r="L23" s="20">
        <v>1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44.25" customHeight="1">
      <c r="A24" s="70"/>
      <c r="B24" s="72"/>
      <c r="C24" s="66"/>
      <c r="D24" s="66"/>
      <c r="E24" s="66"/>
      <c r="F24" s="66"/>
      <c r="G24" s="66"/>
      <c r="H24" s="17" t="s">
        <v>83</v>
      </c>
      <c r="I24" s="18" t="s">
        <v>5</v>
      </c>
      <c r="J24" s="20">
        <v>55</v>
      </c>
      <c r="K24" s="20">
        <v>55</v>
      </c>
      <c r="L24" s="20">
        <v>56</v>
      </c>
      <c r="M24" s="20">
        <v>56</v>
      </c>
      <c r="N24" s="20">
        <v>56</v>
      </c>
      <c r="O24" s="20">
        <v>56</v>
      </c>
      <c r="P24" s="20">
        <v>56</v>
      </c>
      <c r="Q24" s="20">
        <v>56</v>
      </c>
    </row>
    <row r="25" spans="1:17" ht="49.5" customHeight="1">
      <c r="A25" s="69" t="s">
        <v>98</v>
      </c>
      <c r="B25" s="71" t="s">
        <v>158</v>
      </c>
      <c r="C25" s="65">
        <f>G25+F25</f>
        <v>48357.2</v>
      </c>
      <c r="D25" s="65">
        <v>0</v>
      </c>
      <c r="E25" s="65">
        <v>0</v>
      </c>
      <c r="F25" s="65">
        <v>0</v>
      </c>
      <c r="G25" s="65">
        <f>18180.7+29974+5+100+97.5</f>
        <v>48357.2</v>
      </c>
      <c r="H25" s="17" t="s">
        <v>97</v>
      </c>
      <c r="I25" s="18" t="s">
        <v>5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1:17" ht="75" customHeight="1">
      <c r="A26" s="70"/>
      <c r="B26" s="72"/>
      <c r="C26" s="66"/>
      <c r="D26" s="66"/>
      <c r="E26" s="66"/>
      <c r="F26" s="66"/>
      <c r="G26" s="66"/>
      <c r="H26" s="17" t="s">
        <v>118</v>
      </c>
      <c r="I26" s="18" t="s">
        <v>121</v>
      </c>
      <c r="J26" s="20">
        <v>10080</v>
      </c>
      <c r="K26" s="20">
        <v>10080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89.25" customHeight="1">
      <c r="A27" s="20" t="s">
        <v>99</v>
      </c>
      <c r="B27" s="17" t="s">
        <v>159</v>
      </c>
      <c r="C27" s="22">
        <f>G27+F27</f>
        <v>2863.5</v>
      </c>
      <c r="D27" s="22">
        <v>0</v>
      </c>
      <c r="E27" s="22">
        <v>0</v>
      </c>
      <c r="F27" s="22">
        <v>0</v>
      </c>
      <c r="G27" s="22">
        <v>2863.5</v>
      </c>
      <c r="H27" s="17" t="s">
        <v>118</v>
      </c>
      <c r="I27" s="18" t="s">
        <v>121</v>
      </c>
      <c r="J27" s="20">
        <v>1724</v>
      </c>
      <c r="K27" s="20">
        <v>1920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ht="31.5" customHeight="1">
      <c r="A28" s="69" t="s">
        <v>108</v>
      </c>
      <c r="B28" s="71" t="s">
        <v>160</v>
      </c>
      <c r="C28" s="65">
        <f>G28+F28</f>
        <v>39</v>
      </c>
      <c r="D28" s="65">
        <v>0</v>
      </c>
      <c r="E28" s="65">
        <v>0</v>
      </c>
      <c r="F28" s="65">
        <v>0</v>
      </c>
      <c r="G28" s="65">
        <v>39</v>
      </c>
      <c r="H28" s="17" t="s">
        <v>110</v>
      </c>
      <c r="I28" s="18" t="s">
        <v>5</v>
      </c>
      <c r="J28" s="20">
        <v>1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ht="45" customHeight="1">
      <c r="A29" s="70"/>
      <c r="B29" s="72"/>
      <c r="C29" s="66"/>
      <c r="D29" s="66"/>
      <c r="E29" s="66"/>
      <c r="F29" s="66"/>
      <c r="G29" s="66"/>
      <c r="H29" s="17" t="s">
        <v>129</v>
      </c>
      <c r="I29" s="18" t="s">
        <v>5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28.5" customHeight="1">
      <c r="A30" s="69" t="s">
        <v>109</v>
      </c>
      <c r="B30" s="71" t="s">
        <v>161</v>
      </c>
      <c r="C30" s="65">
        <f>G30+F30</f>
        <v>37</v>
      </c>
      <c r="D30" s="65">
        <v>0</v>
      </c>
      <c r="E30" s="65">
        <v>0</v>
      </c>
      <c r="F30" s="65">
        <v>0</v>
      </c>
      <c r="G30" s="65">
        <v>37</v>
      </c>
      <c r="H30" s="17" t="s">
        <v>110</v>
      </c>
      <c r="I30" s="18" t="s">
        <v>5</v>
      </c>
      <c r="J30" s="20">
        <v>1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87" s="8" customFormat="1" ht="41.25" customHeight="1">
      <c r="A31" s="70"/>
      <c r="B31" s="72"/>
      <c r="C31" s="66"/>
      <c r="D31" s="66"/>
      <c r="E31" s="66"/>
      <c r="F31" s="66"/>
      <c r="G31" s="66"/>
      <c r="H31" s="17" t="s">
        <v>129</v>
      </c>
      <c r="I31" s="18" t="s">
        <v>5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1:87" s="8" customFormat="1" ht="57.75" customHeight="1">
      <c r="A32" s="25" t="s">
        <v>145</v>
      </c>
      <c r="B32" s="40" t="s">
        <v>150</v>
      </c>
      <c r="C32" s="57">
        <f>SUM(D32:G32)</f>
        <v>300</v>
      </c>
      <c r="D32" s="57">
        <v>0</v>
      </c>
      <c r="E32" s="57">
        <v>0</v>
      </c>
      <c r="F32" s="57">
        <v>270</v>
      </c>
      <c r="G32" s="57">
        <v>30</v>
      </c>
      <c r="H32" s="17" t="s">
        <v>118</v>
      </c>
      <c r="I32" s="18" t="s">
        <v>121</v>
      </c>
      <c r="J32" s="20">
        <v>0</v>
      </c>
      <c r="K32" s="20">
        <v>14.44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1:87" s="8" customFormat="1" ht="39.75" customHeight="1">
      <c r="A33" s="25" t="s">
        <v>148</v>
      </c>
      <c r="B33" s="40" t="s">
        <v>149</v>
      </c>
      <c r="C33" s="57">
        <f>SUM(D33:G33)</f>
        <v>300</v>
      </c>
      <c r="D33" s="57">
        <v>0</v>
      </c>
      <c r="E33" s="57">
        <v>0</v>
      </c>
      <c r="F33" s="57">
        <v>270</v>
      </c>
      <c r="G33" s="57">
        <v>30</v>
      </c>
      <c r="H33" s="17" t="s">
        <v>118</v>
      </c>
      <c r="I33" s="18" t="s">
        <v>121</v>
      </c>
      <c r="J33" s="20">
        <v>0</v>
      </c>
      <c r="K33" s="20">
        <v>135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spans="1:87" s="8" customFormat="1" ht="70.5" customHeight="1">
      <c r="A34" s="69" t="s">
        <v>172</v>
      </c>
      <c r="B34" s="71" t="s">
        <v>175</v>
      </c>
      <c r="C34" s="65">
        <f>SUM(D34:G34)</f>
        <v>15895.1</v>
      </c>
      <c r="D34" s="65">
        <v>0</v>
      </c>
      <c r="E34" s="65">
        <v>0</v>
      </c>
      <c r="F34" s="65">
        <v>0</v>
      </c>
      <c r="G34" s="65">
        <v>15895.1</v>
      </c>
      <c r="H34" s="17" t="s">
        <v>173</v>
      </c>
      <c r="I34" s="18" t="s">
        <v>59</v>
      </c>
      <c r="J34" s="20">
        <v>0</v>
      </c>
      <c r="K34" s="20">
        <v>0</v>
      </c>
      <c r="L34" s="20">
        <v>30000</v>
      </c>
      <c r="M34" s="20">
        <v>30000</v>
      </c>
      <c r="N34" s="20">
        <v>30000</v>
      </c>
      <c r="O34" s="20">
        <v>30000</v>
      </c>
      <c r="P34" s="20">
        <v>30000</v>
      </c>
      <c r="Q34" s="20">
        <v>30000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1:87" s="8" customFormat="1" ht="33.75" customHeight="1">
      <c r="A35" s="70"/>
      <c r="B35" s="72"/>
      <c r="C35" s="66"/>
      <c r="D35" s="66"/>
      <c r="E35" s="66"/>
      <c r="F35" s="66"/>
      <c r="G35" s="66"/>
      <c r="H35" s="17" t="s">
        <v>176</v>
      </c>
      <c r="I35" s="18" t="s">
        <v>121</v>
      </c>
      <c r="J35" s="20">
        <v>0</v>
      </c>
      <c r="K35" s="20">
        <v>0</v>
      </c>
      <c r="L35" s="20">
        <f>133.5+182.9+99+1168+939+432+600</f>
        <v>3554.4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spans="1:87" s="8" customFormat="1" ht="17.25" customHeight="1">
      <c r="A36" s="26"/>
      <c r="B36" s="27" t="s">
        <v>28</v>
      </c>
      <c r="C36" s="28">
        <f>SUM(C19:C34)</f>
        <v>126975.3</v>
      </c>
      <c r="D36" s="28">
        <f>SUM(D19:D33)</f>
        <v>0</v>
      </c>
      <c r="E36" s="29">
        <v>0</v>
      </c>
      <c r="F36" s="28">
        <f>SUM(F19:F34)</f>
        <v>6276.5</v>
      </c>
      <c r="G36" s="28">
        <f>SUM(G19:G34)</f>
        <v>120698.8</v>
      </c>
      <c r="H36" s="9"/>
      <c r="I36" s="10"/>
      <c r="J36" s="10"/>
      <c r="K36" s="10"/>
      <c r="L36" s="10"/>
      <c r="M36" s="10"/>
      <c r="N36" s="10"/>
      <c r="O36" s="10"/>
      <c r="P36" s="63"/>
      <c r="Q36" s="6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spans="1:87" s="8" customFormat="1" ht="18.75" customHeight="1">
      <c r="A37" s="102" t="s">
        <v>122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6" t="s">
        <v>50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spans="1:19" ht="28.5" customHeight="1">
      <c r="A38" s="78" t="s">
        <v>7</v>
      </c>
      <c r="B38" s="71" t="s">
        <v>84</v>
      </c>
      <c r="C38" s="86">
        <f>G38+F38</f>
        <v>21812.1</v>
      </c>
      <c r="D38" s="86">
        <v>0</v>
      </c>
      <c r="E38" s="86">
        <v>0</v>
      </c>
      <c r="F38" s="86">
        <v>0</v>
      </c>
      <c r="G38" s="65">
        <v>21812.1</v>
      </c>
      <c r="H38" s="16" t="s">
        <v>85</v>
      </c>
      <c r="I38" s="18" t="s">
        <v>121</v>
      </c>
      <c r="J38" s="20">
        <v>535.55</v>
      </c>
      <c r="K38" s="20">
        <f>535.55+42.3</f>
        <v>577.8499999999999</v>
      </c>
      <c r="L38" s="20">
        <v>871.88</v>
      </c>
      <c r="M38" s="20">
        <v>535.55</v>
      </c>
      <c r="N38" s="20">
        <v>535.55</v>
      </c>
      <c r="O38" s="20">
        <v>535.55</v>
      </c>
      <c r="P38" s="20">
        <v>535.55</v>
      </c>
      <c r="Q38" s="20">
        <v>535.55</v>
      </c>
      <c r="S38" s="11"/>
    </row>
    <row r="39" spans="1:19" ht="40.5" customHeight="1">
      <c r="A39" s="79"/>
      <c r="B39" s="89"/>
      <c r="C39" s="87"/>
      <c r="D39" s="87"/>
      <c r="E39" s="87"/>
      <c r="F39" s="87"/>
      <c r="G39" s="77"/>
      <c r="H39" s="16" t="s">
        <v>114</v>
      </c>
      <c r="I39" s="18" t="s">
        <v>121</v>
      </c>
      <c r="J39" s="20">
        <v>0</v>
      </c>
      <c r="K39" s="20">
        <v>32.3</v>
      </c>
      <c r="L39" s="20">
        <v>49.84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S39" s="11"/>
    </row>
    <row r="40" spans="1:19" ht="64.5" customHeight="1">
      <c r="A40" s="79"/>
      <c r="B40" s="89"/>
      <c r="C40" s="87"/>
      <c r="D40" s="87"/>
      <c r="E40" s="87"/>
      <c r="F40" s="87"/>
      <c r="G40" s="77"/>
      <c r="H40" s="16" t="s">
        <v>130</v>
      </c>
      <c r="I40" s="18" t="s">
        <v>5</v>
      </c>
      <c r="J40" s="20">
        <v>0</v>
      </c>
      <c r="K40" s="20">
        <v>315</v>
      </c>
      <c r="L40" s="20">
        <v>315</v>
      </c>
      <c r="M40" s="20">
        <f>315+340</f>
        <v>655</v>
      </c>
      <c r="N40" s="20">
        <v>315</v>
      </c>
      <c r="O40" s="20">
        <v>315</v>
      </c>
      <c r="P40" s="20">
        <v>315</v>
      </c>
      <c r="Q40" s="20">
        <v>315</v>
      </c>
      <c r="S40" s="11"/>
    </row>
    <row r="41" spans="1:17" ht="64.5" customHeight="1">
      <c r="A41" s="79"/>
      <c r="B41" s="89"/>
      <c r="C41" s="87"/>
      <c r="D41" s="87"/>
      <c r="E41" s="87"/>
      <c r="F41" s="87"/>
      <c r="G41" s="77"/>
      <c r="H41" s="16" t="s">
        <v>86</v>
      </c>
      <c r="I41" s="18" t="s">
        <v>88</v>
      </c>
      <c r="J41" s="20">
        <v>0</v>
      </c>
      <c r="K41" s="20">
        <v>10</v>
      </c>
      <c r="L41" s="20">
        <v>20</v>
      </c>
      <c r="M41" s="20">
        <v>14</v>
      </c>
      <c r="N41" s="20">
        <v>14</v>
      </c>
      <c r="O41" s="20">
        <v>14</v>
      </c>
      <c r="P41" s="20">
        <v>14</v>
      </c>
      <c r="Q41" s="20">
        <v>14</v>
      </c>
    </row>
    <row r="42" spans="1:17" ht="39.75" customHeight="1">
      <c r="A42" s="80"/>
      <c r="B42" s="72"/>
      <c r="C42" s="88"/>
      <c r="D42" s="88"/>
      <c r="E42" s="88"/>
      <c r="F42" s="88"/>
      <c r="G42" s="66"/>
      <c r="H42" s="16" t="s">
        <v>156</v>
      </c>
      <c r="I42" s="18" t="s">
        <v>5</v>
      </c>
      <c r="J42" s="20">
        <v>0</v>
      </c>
      <c r="K42" s="20">
        <f>11+2</f>
        <v>13</v>
      </c>
      <c r="L42" s="20">
        <v>340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</row>
    <row r="43" spans="1:17" ht="69" customHeight="1">
      <c r="A43" s="18" t="s">
        <v>31</v>
      </c>
      <c r="B43" s="17" t="s">
        <v>56</v>
      </c>
      <c r="C43" s="23">
        <f>SUM(D43:G43)</f>
        <v>1017</v>
      </c>
      <c r="D43" s="23">
        <v>0</v>
      </c>
      <c r="E43" s="23">
        <v>0</v>
      </c>
      <c r="F43" s="23">
        <v>0</v>
      </c>
      <c r="G43" s="22">
        <v>1017</v>
      </c>
      <c r="H43" s="30" t="s">
        <v>51</v>
      </c>
      <c r="I43" s="18" t="s">
        <v>5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v>1</v>
      </c>
    </row>
    <row r="44" spans="1:17" ht="58.5" customHeight="1">
      <c r="A44" s="20" t="s">
        <v>32</v>
      </c>
      <c r="B44" s="17" t="s">
        <v>68</v>
      </c>
      <c r="C44" s="31">
        <f>SUM(E44:G44)</f>
        <v>107781.3</v>
      </c>
      <c r="D44" s="31">
        <v>0</v>
      </c>
      <c r="E44" s="31">
        <f>12263.4+15000-44.9+21000</f>
        <v>48218.5</v>
      </c>
      <c r="F44" s="31">
        <f>742.9+742.9+736.8+736.8+736.8+4455.8</f>
        <v>8152</v>
      </c>
      <c r="G44" s="31">
        <f>51294.4+21+95.4</f>
        <v>51410.8</v>
      </c>
      <c r="H44" s="16" t="s">
        <v>30</v>
      </c>
      <c r="I44" s="18" t="s">
        <v>121</v>
      </c>
      <c r="J44" s="32">
        <v>10439.4</v>
      </c>
      <c r="K44" s="32">
        <f>3099+50+30+37.5+1309.4+1994+13838.1</f>
        <v>20358</v>
      </c>
      <c r="L44" s="32">
        <f>13070+2857.3-99-182.9-133.5+15702+775.4+960-801.9+2109</f>
        <v>34256.4</v>
      </c>
      <c r="M44" s="32">
        <v>18161.1</v>
      </c>
      <c r="N44" s="32">
        <v>2203.7</v>
      </c>
      <c r="O44" s="32">
        <v>2203.7</v>
      </c>
      <c r="P44" s="32">
        <v>2203.7</v>
      </c>
      <c r="Q44" s="32">
        <v>2203.7</v>
      </c>
    </row>
    <row r="45" spans="1:17" ht="71.25" customHeight="1">
      <c r="A45" s="20" t="s">
        <v>34</v>
      </c>
      <c r="B45" s="16" t="s">
        <v>69</v>
      </c>
      <c r="C45" s="22">
        <f>G45+F45</f>
        <v>24867.3</v>
      </c>
      <c r="D45" s="22">
        <v>0</v>
      </c>
      <c r="E45" s="22">
        <v>0</v>
      </c>
      <c r="F45" s="22">
        <v>0</v>
      </c>
      <c r="G45" s="22">
        <v>24867.3</v>
      </c>
      <c r="H45" s="16" t="s">
        <v>53</v>
      </c>
      <c r="I45" s="18" t="s">
        <v>121</v>
      </c>
      <c r="J45" s="20">
        <v>1439</v>
      </c>
      <c r="K45" s="20">
        <v>1498</v>
      </c>
      <c r="L45" s="20">
        <v>1498</v>
      </c>
      <c r="M45" s="20">
        <v>1617</v>
      </c>
      <c r="N45" s="20">
        <v>1617</v>
      </c>
      <c r="O45" s="20">
        <v>1617</v>
      </c>
      <c r="P45" s="20">
        <v>1617</v>
      </c>
      <c r="Q45" s="20">
        <v>1617</v>
      </c>
    </row>
    <row r="46" spans="1:17" ht="26.25" customHeight="1">
      <c r="A46" s="12" t="s">
        <v>35</v>
      </c>
      <c r="B46" s="33" t="s">
        <v>106</v>
      </c>
      <c r="C46" s="22">
        <f>G46+F46</f>
        <v>31538.2</v>
      </c>
      <c r="D46" s="22">
        <v>0</v>
      </c>
      <c r="E46" s="22">
        <v>0</v>
      </c>
      <c r="F46" s="22">
        <v>0</v>
      </c>
      <c r="G46" s="22">
        <f>24618.7+569.5+6350</f>
        <v>31538.2</v>
      </c>
      <c r="H46" s="30" t="s">
        <v>119</v>
      </c>
      <c r="I46" s="18" t="s">
        <v>121</v>
      </c>
      <c r="J46" s="20">
        <v>1528.9</v>
      </c>
      <c r="K46" s="20">
        <v>3341.3</v>
      </c>
      <c r="L46" s="20">
        <v>948.3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1:18" ht="45" customHeight="1">
      <c r="A47" s="12" t="s">
        <v>94</v>
      </c>
      <c r="B47" s="33" t="s">
        <v>95</v>
      </c>
      <c r="C47" s="22">
        <f>G47+F47</f>
        <v>695</v>
      </c>
      <c r="D47" s="22">
        <v>0</v>
      </c>
      <c r="E47" s="22">
        <v>0</v>
      </c>
      <c r="F47" s="22">
        <v>0</v>
      </c>
      <c r="G47" s="22">
        <f>600+95</f>
        <v>695</v>
      </c>
      <c r="H47" s="30" t="s">
        <v>97</v>
      </c>
      <c r="I47" s="18" t="s">
        <v>5</v>
      </c>
      <c r="J47" s="20">
        <v>0</v>
      </c>
      <c r="K47" s="20">
        <v>1</v>
      </c>
      <c r="L47" s="20">
        <v>1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13"/>
    </row>
    <row r="48" spans="1:18" ht="51.75" customHeight="1">
      <c r="A48" s="12" t="s">
        <v>180</v>
      </c>
      <c r="B48" s="33" t="s">
        <v>181</v>
      </c>
      <c r="C48" s="22">
        <f>SUM(D48:G48)</f>
        <v>3500</v>
      </c>
      <c r="D48" s="22">
        <v>0</v>
      </c>
      <c r="E48" s="22">
        <v>0</v>
      </c>
      <c r="F48" s="22">
        <v>0</v>
      </c>
      <c r="G48" s="22">
        <v>3500</v>
      </c>
      <c r="H48" s="30" t="s">
        <v>110</v>
      </c>
      <c r="I48" s="18" t="s">
        <v>5</v>
      </c>
      <c r="J48" s="20">
        <v>0</v>
      </c>
      <c r="K48" s="20">
        <v>0</v>
      </c>
      <c r="L48" s="20">
        <v>1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13"/>
    </row>
    <row r="49" spans="1:17" ht="17.25" customHeight="1">
      <c r="A49" s="26"/>
      <c r="B49" s="27" t="s">
        <v>27</v>
      </c>
      <c r="C49" s="28">
        <f>SUM(E49:G49)</f>
        <v>191210.9</v>
      </c>
      <c r="D49" s="28">
        <v>0</v>
      </c>
      <c r="E49" s="28">
        <f>E44</f>
        <v>48218.5</v>
      </c>
      <c r="F49" s="28">
        <f>SUM(F43:F47)</f>
        <v>8152</v>
      </c>
      <c r="G49" s="28">
        <f>SUM(G38:G48)</f>
        <v>134840.4</v>
      </c>
      <c r="H49" s="34"/>
      <c r="I49" s="10"/>
      <c r="J49" s="10"/>
      <c r="K49" s="10"/>
      <c r="L49" s="10"/>
      <c r="M49" s="10"/>
      <c r="N49" s="10"/>
      <c r="O49" s="10"/>
      <c r="P49" s="63"/>
      <c r="Q49" s="63"/>
    </row>
    <row r="50" spans="1:17" ht="16.5" customHeight="1">
      <c r="A50" s="35"/>
      <c r="B50" s="102" t="s">
        <v>123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</row>
    <row r="51" spans="1:17" ht="80.25" customHeight="1">
      <c r="A51" s="18" t="s">
        <v>9</v>
      </c>
      <c r="B51" s="16" t="s">
        <v>87</v>
      </c>
      <c r="C51" s="36">
        <f>G51+F51</f>
        <v>281230.5</v>
      </c>
      <c r="D51" s="36">
        <v>0</v>
      </c>
      <c r="E51" s="36">
        <v>0</v>
      </c>
      <c r="F51" s="36">
        <v>0</v>
      </c>
      <c r="G51" s="31">
        <v>281230.5</v>
      </c>
      <c r="H51" s="30" t="s">
        <v>111</v>
      </c>
      <c r="I51" s="18" t="s">
        <v>121</v>
      </c>
      <c r="J51" s="37">
        <v>288383</v>
      </c>
      <c r="K51" s="37">
        <v>315215.8</v>
      </c>
      <c r="L51" s="37">
        <v>375772</v>
      </c>
      <c r="M51" s="37">
        <v>375772</v>
      </c>
      <c r="N51" s="37">
        <v>375772</v>
      </c>
      <c r="O51" s="37">
        <v>375772</v>
      </c>
      <c r="P51" s="37">
        <v>375772</v>
      </c>
      <c r="Q51" s="37">
        <v>375772</v>
      </c>
    </row>
    <row r="52" spans="1:17" ht="15.75" customHeight="1">
      <c r="A52" s="18" t="s">
        <v>11</v>
      </c>
      <c r="B52" s="19" t="s">
        <v>100</v>
      </c>
      <c r="C52" s="23">
        <f>G52+F52</f>
        <v>53</v>
      </c>
      <c r="D52" s="23">
        <v>0</v>
      </c>
      <c r="E52" s="23">
        <v>0</v>
      </c>
      <c r="F52" s="23">
        <v>0</v>
      </c>
      <c r="G52" s="22">
        <v>53</v>
      </c>
      <c r="H52" s="30" t="s">
        <v>52</v>
      </c>
      <c r="I52" s="18" t="s">
        <v>5</v>
      </c>
      <c r="J52" s="38">
        <v>315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</row>
    <row r="53" spans="1:17" ht="29.25" customHeight="1">
      <c r="A53" s="18" t="s">
        <v>57</v>
      </c>
      <c r="B53" s="19" t="s">
        <v>48</v>
      </c>
      <c r="C53" s="23">
        <f>G53</f>
        <v>7653</v>
      </c>
      <c r="D53" s="23">
        <v>0</v>
      </c>
      <c r="E53" s="23">
        <v>0</v>
      </c>
      <c r="F53" s="23">
        <v>0</v>
      </c>
      <c r="G53" s="22">
        <v>7653</v>
      </c>
      <c r="H53" s="30" t="s">
        <v>10</v>
      </c>
      <c r="I53" s="18" t="s">
        <v>88</v>
      </c>
      <c r="J53" s="20">
        <v>892.6</v>
      </c>
      <c r="K53" s="20">
        <v>892.6</v>
      </c>
      <c r="L53" s="20">
        <v>892.6</v>
      </c>
      <c r="M53" s="20">
        <v>892.6</v>
      </c>
      <c r="N53" s="20">
        <v>892.6</v>
      </c>
      <c r="O53" s="20">
        <v>892.6</v>
      </c>
      <c r="P53" s="20">
        <v>892.6</v>
      </c>
      <c r="Q53" s="20">
        <v>892.6</v>
      </c>
    </row>
    <row r="54" spans="1:30" s="8" customFormat="1" ht="17.25" customHeight="1">
      <c r="A54" s="26"/>
      <c r="B54" s="27" t="s">
        <v>26</v>
      </c>
      <c r="C54" s="28">
        <f>C53+C52+C51</f>
        <v>288936.5</v>
      </c>
      <c r="D54" s="28">
        <v>0</v>
      </c>
      <c r="E54" s="28">
        <v>0</v>
      </c>
      <c r="F54" s="28">
        <v>0</v>
      </c>
      <c r="G54" s="28">
        <f>SUM(G51:G53)</f>
        <v>288936.5</v>
      </c>
      <c r="H54" s="34"/>
      <c r="I54" s="26"/>
      <c r="J54" s="26"/>
      <c r="K54" s="26"/>
      <c r="L54" s="26"/>
      <c r="M54" s="10"/>
      <c r="N54" s="10"/>
      <c r="O54" s="10"/>
      <c r="P54" s="63"/>
      <c r="Q54" s="6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17" ht="17.25" customHeight="1">
      <c r="A55" s="35"/>
      <c r="B55" s="102" t="s">
        <v>124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4"/>
    </row>
    <row r="56" spans="1:17" ht="27.75" customHeight="1">
      <c r="A56" s="24" t="s">
        <v>12</v>
      </c>
      <c r="B56" s="33" t="s">
        <v>42</v>
      </c>
      <c r="C56" s="39">
        <f>SUM(G56)</f>
        <v>65754.7</v>
      </c>
      <c r="D56" s="39">
        <v>0</v>
      </c>
      <c r="E56" s="39">
        <v>0</v>
      </c>
      <c r="F56" s="39">
        <v>0</v>
      </c>
      <c r="G56" s="39">
        <v>65754.7</v>
      </c>
      <c r="H56" s="16" t="s">
        <v>113</v>
      </c>
      <c r="I56" s="18" t="s">
        <v>121</v>
      </c>
      <c r="J56" s="31">
        <v>286513</v>
      </c>
      <c r="K56" s="31">
        <v>281027</v>
      </c>
      <c r="L56" s="31">
        <v>288349</v>
      </c>
      <c r="M56" s="31">
        <v>288349</v>
      </c>
      <c r="N56" s="31">
        <v>288349</v>
      </c>
      <c r="O56" s="31">
        <v>288349</v>
      </c>
      <c r="P56" s="31">
        <v>288349</v>
      </c>
      <c r="Q56" s="31">
        <v>288349</v>
      </c>
    </row>
    <row r="57" spans="1:17" ht="39" customHeight="1">
      <c r="A57" s="18" t="s">
        <v>13</v>
      </c>
      <c r="B57" s="19" t="s">
        <v>43</v>
      </c>
      <c r="C57" s="36">
        <f>G57</f>
        <v>315</v>
      </c>
      <c r="D57" s="36">
        <v>0</v>
      </c>
      <c r="E57" s="36">
        <v>0</v>
      </c>
      <c r="F57" s="36">
        <v>0</v>
      </c>
      <c r="G57" s="31">
        <v>315</v>
      </c>
      <c r="H57" s="30" t="s">
        <v>29</v>
      </c>
      <c r="I57" s="18" t="s">
        <v>125</v>
      </c>
      <c r="J57" s="31">
        <v>320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</row>
    <row r="58" spans="1:17" ht="41.25" customHeight="1">
      <c r="A58" s="69" t="s">
        <v>14</v>
      </c>
      <c r="B58" s="71" t="s">
        <v>54</v>
      </c>
      <c r="C58" s="81">
        <f>G58</f>
        <v>10252.1</v>
      </c>
      <c r="D58" s="81">
        <v>0</v>
      </c>
      <c r="E58" s="81">
        <v>0</v>
      </c>
      <c r="F58" s="81">
        <v>0</v>
      </c>
      <c r="G58" s="81">
        <v>10252.1</v>
      </c>
      <c r="H58" s="16" t="s">
        <v>38</v>
      </c>
      <c r="I58" s="18" t="s">
        <v>125</v>
      </c>
      <c r="J58" s="31">
        <v>330</v>
      </c>
      <c r="K58" s="31">
        <v>350</v>
      </c>
      <c r="L58" s="31">
        <v>330</v>
      </c>
      <c r="M58" s="31">
        <v>330</v>
      </c>
      <c r="N58" s="31">
        <v>330</v>
      </c>
      <c r="O58" s="31">
        <v>330</v>
      </c>
      <c r="P58" s="31">
        <v>330</v>
      </c>
      <c r="Q58" s="31">
        <v>330</v>
      </c>
    </row>
    <row r="59" spans="1:29" s="8" customFormat="1" ht="44.25" customHeight="1">
      <c r="A59" s="70"/>
      <c r="B59" s="72"/>
      <c r="C59" s="82"/>
      <c r="D59" s="82"/>
      <c r="E59" s="82"/>
      <c r="F59" s="82"/>
      <c r="G59" s="82"/>
      <c r="H59" s="16" t="s">
        <v>70</v>
      </c>
      <c r="I59" s="20" t="s">
        <v>5</v>
      </c>
      <c r="J59" s="42">
        <v>55</v>
      </c>
      <c r="K59" s="42">
        <v>54</v>
      </c>
      <c r="L59" s="42">
        <v>0</v>
      </c>
      <c r="M59" s="42">
        <v>55</v>
      </c>
      <c r="N59" s="42">
        <v>55</v>
      </c>
      <c r="O59" s="42">
        <v>55</v>
      </c>
      <c r="P59" s="42">
        <v>55</v>
      </c>
      <c r="Q59" s="42">
        <v>55</v>
      </c>
      <c r="R59" s="14"/>
      <c r="S59" s="5" t="s">
        <v>47</v>
      </c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8" customFormat="1" ht="39.75" customHeight="1">
      <c r="A60" s="25" t="s">
        <v>115</v>
      </c>
      <c r="B60" s="40" t="s">
        <v>116</v>
      </c>
      <c r="C60" s="41">
        <f>G60</f>
        <v>90</v>
      </c>
      <c r="D60" s="41">
        <v>0</v>
      </c>
      <c r="E60" s="41">
        <v>0</v>
      </c>
      <c r="F60" s="41">
        <v>0</v>
      </c>
      <c r="G60" s="41">
        <f>40+50</f>
        <v>90</v>
      </c>
      <c r="H60" s="16" t="s">
        <v>105</v>
      </c>
      <c r="I60" s="18" t="s">
        <v>117</v>
      </c>
      <c r="J60" s="42">
        <v>0</v>
      </c>
      <c r="K60" s="42">
        <v>2</v>
      </c>
      <c r="L60" s="42">
        <v>2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1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8" customFormat="1" ht="45" customHeight="1">
      <c r="A61" s="25" t="s">
        <v>174</v>
      </c>
      <c r="B61" s="40" t="s">
        <v>170</v>
      </c>
      <c r="C61" s="41">
        <f>SUM(D61:G61)</f>
        <v>4856.1</v>
      </c>
      <c r="D61" s="41">
        <v>0</v>
      </c>
      <c r="E61" s="41">
        <v>0</v>
      </c>
      <c r="F61" s="41">
        <v>0</v>
      </c>
      <c r="G61" s="41">
        <v>4856.1</v>
      </c>
      <c r="H61" s="16" t="s">
        <v>171</v>
      </c>
      <c r="I61" s="18" t="s">
        <v>5</v>
      </c>
      <c r="J61" s="42">
        <v>0</v>
      </c>
      <c r="K61" s="42">
        <v>0</v>
      </c>
      <c r="L61" s="42">
        <v>809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1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8" customFormat="1" ht="17.25" customHeight="1">
      <c r="A62" s="26"/>
      <c r="B62" s="27" t="s">
        <v>25</v>
      </c>
      <c r="C62" s="43">
        <f>SUM(C56:C61)</f>
        <v>81267.90000000001</v>
      </c>
      <c r="D62" s="43">
        <v>0</v>
      </c>
      <c r="E62" s="43">
        <v>0</v>
      </c>
      <c r="F62" s="43">
        <v>0</v>
      </c>
      <c r="G62" s="43">
        <f>SUM(G56:G61)</f>
        <v>81267.90000000001</v>
      </c>
      <c r="H62" s="34"/>
      <c r="I62" s="26"/>
      <c r="J62" s="44"/>
      <c r="K62" s="44"/>
      <c r="L62" s="44"/>
      <c r="M62" s="44"/>
      <c r="N62" s="44"/>
      <c r="O62" s="44"/>
      <c r="P62" s="63"/>
      <c r="Q62" s="63"/>
      <c r="R62" s="1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17" ht="17.25" customHeight="1">
      <c r="A63" s="35"/>
      <c r="B63" s="102" t="s">
        <v>126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4"/>
    </row>
    <row r="64" spans="1:17" ht="39" customHeight="1">
      <c r="A64" s="78" t="s">
        <v>15</v>
      </c>
      <c r="B64" s="71" t="s">
        <v>73</v>
      </c>
      <c r="C64" s="65">
        <f>G64+F64</f>
        <v>101545.6</v>
      </c>
      <c r="D64" s="65">
        <v>0</v>
      </c>
      <c r="E64" s="65">
        <v>0</v>
      </c>
      <c r="F64" s="65">
        <v>0</v>
      </c>
      <c r="G64" s="65">
        <v>101545.6</v>
      </c>
      <c r="H64" s="19" t="s">
        <v>131</v>
      </c>
      <c r="I64" s="18" t="s">
        <v>121</v>
      </c>
      <c r="J64" s="23">
        <v>114613</v>
      </c>
      <c r="K64" s="23">
        <f>129462+1609.68</f>
        <v>131071.68</v>
      </c>
      <c r="L64" s="23">
        <f>129462+8045</f>
        <v>137507</v>
      </c>
      <c r="M64" s="23">
        <f>129462+8045</f>
        <v>137507</v>
      </c>
      <c r="N64" s="23">
        <v>137507</v>
      </c>
      <c r="O64" s="23">
        <f>129462+8045</f>
        <v>137507</v>
      </c>
      <c r="P64" s="23">
        <f>129462+8045</f>
        <v>137507</v>
      </c>
      <c r="Q64" s="23">
        <f>129462+8045</f>
        <v>137507</v>
      </c>
    </row>
    <row r="65" spans="1:29" s="8" customFormat="1" ht="38.25" customHeight="1">
      <c r="A65" s="80"/>
      <c r="B65" s="72"/>
      <c r="C65" s="66">
        <f>G65+F65</f>
        <v>0</v>
      </c>
      <c r="D65" s="66"/>
      <c r="E65" s="66"/>
      <c r="F65" s="66"/>
      <c r="G65" s="66"/>
      <c r="H65" s="19" t="s">
        <v>157</v>
      </c>
      <c r="I65" s="18" t="s">
        <v>121</v>
      </c>
      <c r="J65" s="23">
        <v>552561</v>
      </c>
      <c r="K65" s="23">
        <f>567410+8045+5398.1</f>
        <v>580853.1</v>
      </c>
      <c r="L65" s="23">
        <v>567410</v>
      </c>
      <c r="M65" s="23">
        <v>567410</v>
      </c>
      <c r="N65" s="23">
        <v>567410</v>
      </c>
      <c r="O65" s="23">
        <v>567410</v>
      </c>
      <c r="P65" s="23">
        <v>567410</v>
      </c>
      <c r="Q65" s="23">
        <v>567410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17" ht="120.75" customHeight="1">
      <c r="A66" s="45" t="s">
        <v>101</v>
      </c>
      <c r="B66" s="19" t="s">
        <v>71</v>
      </c>
      <c r="C66" s="23">
        <f>G66+F66</f>
        <v>500</v>
      </c>
      <c r="D66" s="23">
        <v>0</v>
      </c>
      <c r="E66" s="23">
        <v>0</v>
      </c>
      <c r="F66" s="23">
        <v>0</v>
      </c>
      <c r="G66" s="23">
        <v>500</v>
      </c>
      <c r="H66" s="16" t="s">
        <v>55</v>
      </c>
      <c r="I66" s="18" t="s">
        <v>121</v>
      </c>
      <c r="J66" s="18">
        <v>6873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ht="41.25" customHeight="1">
      <c r="A67" s="18" t="s">
        <v>16</v>
      </c>
      <c r="B67" s="19" t="s">
        <v>45</v>
      </c>
      <c r="C67" s="23">
        <f>G67+F67</f>
        <v>145.6</v>
      </c>
      <c r="D67" s="23">
        <v>0</v>
      </c>
      <c r="E67" s="23">
        <v>0</v>
      </c>
      <c r="F67" s="23">
        <v>0</v>
      </c>
      <c r="G67" s="23">
        <v>145.6</v>
      </c>
      <c r="H67" s="19" t="s">
        <v>46</v>
      </c>
      <c r="I67" s="18" t="s">
        <v>17</v>
      </c>
      <c r="J67" s="45">
        <v>1.8</v>
      </c>
      <c r="K67" s="45">
        <v>4.5</v>
      </c>
      <c r="L67" s="45">
        <v>6.3</v>
      </c>
      <c r="M67" s="45">
        <v>6.3</v>
      </c>
      <c r="N67" s="53">
        <v>6.3</v>
      </c>
      <c r="O67" s="45">
        <v>6.3</v>
      </c>
      <c r="P67" s="59">
        <v>6.3</v>
      </c>
      <c r="Q67" s="59">
        <v>6.3</v>
      </c>
    </row>
    <row r="68" spans="1:17" ht="70.5" customHeight="1">
      <c r="A68" s="18" t="s">
        <v>103</v>
      </c>
      <c r="B68" s="19" t="s">
        <v>104</v>
      </c>
      <c r="C68" s="23">
        <f>G68+F68</f>
        <v>77</v>
      </c>
      <c r="D68" s="23">
        <v>0</v>
      </c>
      <c r="E68" s="23">
        <v>0</v>
      </c>
      <c r="F68" s="23">
        <v>0</v>
      </c>
      <c r="G68" s="22">
        <v>77</v>
      </c>
      <c r="H68" s="19" t="s">
        <v>105</v>
      </c>
      <c r="I68" s="18" t="s">
        <v>121</v>
      </c>
      <c r="J68" s="20">
        <v>500</v>
      </c>
      <c r="K68" s="20">
        <v>20000</v>
      </c>
      <c r="L68" s="45">
        <v>50000</v>
      </c>
      <c r="M68" s="45">
        <v>0</v>
      </c>
      <c r="N68" s="53">
        <v>0</v>
      </c>
      <c r="O68" s="45">
        <v>0</v>
      </c>
      <c r="P68" s="59">
        <v>0</v>
      </c>
      <c r="Q68" s="59">
        <v>0</v>
      </c>
    </row>
    <row r="69" spans="1:18" ht="17.25" customHeight="1">
      <c r="A69" s="26"/>
      <c r="B69" s="27" t="s">
        <v>24</v>
      </c>
      <c r="C69" s="28">
        <f>SUM(C64:C68)</f>
        <v>102268.20000000001</v>
      </c>
      <c r="D69" s="28">
        <v>0</v>
      </c>
      <c r="E69" s="28">
        <v>0</v>
      </c>
      <c r="F69" s="28">
        <v>0</v>
      </c>
      <c r="G69" s="28">
        <f>SUM(G64:G68)</f>
        <v>102268.20000000001</v>
      </c>
      <c r="H69" s="34"/>
      <c r="I69" s="26"/>
      <c r="J69" s="26"/>
      <c r="K69" s="26"/>
      <c r="L69" s="26"/>
      <c r="M69" s="26"/>
      <c r="N69" s="26"/>
      <c r="O69" s="26"/>
      <c r="P69" s="63"/>
      <c r="Q69" s="63"/>
      <c r="R69" s="6" t="s">
        <v>47</v>
      </c>
    </row>
    <row r="70" spans="1:17" ht="17.25" customHeight="1">
      <c r="A70" s="15"/>
      <c r="B70" s="102" t="s">
        <v>127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</row>
    <row r="71" spans="1:17" ht="43.5" customHeight="1">
      <c r="A71" s="78" t="s">
        <v>19</v>
      </c>
      <c r="B71" s="67" t="s">
        <v>39</v>
      </c>
      <c r="C71" s="83">
        <f>G71+F71</f>
        <v>615.14</v>
      </c>
      <c r="D71" s="83">
        <v>0</v>
      </c>
      <c r="E71" s="83">
        <v>0</v>
      </c>
      <c r="F71" s="83">
        <v>0</v>
      </c>
      <c r="G71" s="83">
        <v>615.14</v>
      </c>
      <c r="H71" s="19" t="s">
        <v>89</v>
      </c>
      <c r="I71" s="18" t="s">
        <v>121</v>
      </c>
      <c r="J71" s="18">
        <v>7473</v>
      </c>
      <c r="K71" s="18">
        <v>7473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ht="39" customHeight="1">
      <c r="A72" s="80"/>
      <c r="B72" s="68"/>
      <c r="C72" s="84">
        <f>G72+F72</f>
        <v>0</v>
      </c>
      <c r="D72" s="84"/>
      <c r="E72" s="84"/>
      <c r="F72" s="84"/>
      <c r="G72" s="84"/>
      <c r="H72" s="19" t="s">
        <v>92</v>
      </c>
      <c r="I72" s="18" t="s">
        <v>93</v>
      </c>
      <c r="J72" s="18">
        <v>43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ht="54.75" customHeight="1">
      <c r="A73" s="45" t="s">
        <v>20</v>
      </c>
      <c r="B73" s="19" t="s">
        <v>40</v>
      </c>
      <c r="C73" s="36">
        <f>SUM(G73)</f>
        <v>2495.5</v>
      </c>
      <c r="D73" s="36">
        <v>0</v>
      </c>
      <c r="E73" s="36">
        <v>0</v>
      </c>
      <c r="F73" s="36">
        <v>0</v>
      </c>
      <c r="G73" s="36">
        <v>2495.5</v>
      </c>
      <c r="H73" s="30" t="s">
        <v>90</v>
      </c>
      <c r="I73" s="18" t="s">
        <v>121</v>
      </c>
      <c r="J73" s="18">
        <v>2150</v>
      </c>
      <c r="K73" s="18">
        <v>2150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ht="53.25" customHeight="1">
      <c r="A74" s="45" t="s">
        <v>21</v>
      </c>
      <c r="B74" s="19" t="s">
        <v>41</v>
      </c>
      <c r="C74" s="36">
        <f>G74+F74</f>
        <v>2828.4</v>
      </c>
      <c r="D74" s="36">
        <v>0</v>
      </c>
      <c r="E74" s="36">
        <v>0</v>
      </c>
      <c r="F74" s="36">
        <v>0</v>
      </c>
      <c r="G74" s="31">
        <v>2828.4</v>
      </c>
      <c r="H74" s="30" t="s">
        <v>18</v>
      </c>
      <c r="I74" s="18" t="s">
        <v>5</v>
      </c>
      <c r="J74" s="18">
        <v>1</v>
      </c>
      <c r="K74" s="18">
        <v>1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</row>
    <row r="75" spans="1:17" ht="31.5" customHeight="1">
      <c r="A75" s="78" t="s">
        <v>164</v>
      </c>
      <c r="B75" s="67" t="s">
        <v>165</v>
      </c>
      <c r="C75" s="83">
        <f>SUM(D75:G77)</f>
        <v>7908.2</v>
      </c>
      <c r="D75" s="83">
        <v>0</v>
      </c>
      <c r="E75" s="83">
        <v>0</v>
      </c>
      <c r="F75" s="83">
        <v>0</v>
      </c>
      <c r="G75" s="81">
        <v>7908.2</v>
      </c>
      <c r="H75" s="30" t="s">
        <v>18</v>
      </c>
      <c r="I75" s="18" t="s">
        <v>5</v>
      </c>
      <c r="J75" s="18">
        <v>0</v>
      </c>
      <c r="K75" s="18">
        <v>0</v>
      </c>
      <c r="L75" s="18">
        <v>2</v>
      </c>
      <c r="M75" s="18">
        <v>2</v>
      </c>
      <c r="N75" s="18">
        <v>2</v>
      </c>
      <c r="O75" s="18">
        <v>2</v>
      </c>
      <c r="P75" s="18">
        <v>2</v>
      </c>
      <c r="Q75" s="18">
        <v>2</v>
      </c>
    </row>
    <row r="76" spans="1:17" ht="33" customHeight="1">
      <c r="A76" s="79"/>
      <c r="B76" s="101"/>
      <c r="C76" s="100"/>
      <c r="D76" s="100"/>
      <c r="E76" s="100"/>
      <c r="F76" s="100"/>
      <c r="G76" s="99"/>
      <c r="H76" s="30" t="s">
        <v>166</v>
      </c>
      <c r="I76" s="18" t="s">
        <v>5</v>
      </c>
      <c r="J76" s="18">
        <v>0</v>
      </c>
      <c r="K76" s="18">
        <v>0</v>
      </c>
      <c r="L76" s="18">
        <v>1392</v>
      </c>
      <c r="M76" s="18">
        <v>1392</v>
      </c>
      <c r="N76" s="18">
        <v>1392</v>
      </c>
      <c r="O76" s="18">
        <v>1392</v>
      </c>
      <c r="P76" s="18">
        <v>1392</v>
      </c>
      <c r="Q76" s="18">
        <v>1392</v>
      </c>
    </row>
    <row r="77" spans="1:17" ht="44.25" customHeight="1">
      <c r="A77" s="80"/>
      <c r="B77" s="68"/>
      <c r="C77" s="84"/>
      <c r="D77" s="84"/>
      <c r="E77" s="84"/>
      <c r="F77" s="84"/>
      <c r="G77" s="82"/>
      <c r="H77" s="30" t="s">
        <v>167</v>
      </c>
      <c r="I77" s="18" t="s">
        <v>5</v>
      </c>
      <c r="J77" s="18">
        <v>0</v>
      </c>
      <c r="K77" s="18">
        <v>0</v>
      </c>
      <c r="L77" s="18">
        <v>12</v>
      </c>
      <c r="M77" s="18">
        <v>12</v>
      </c>
      <c r="N77" s="18">
        <v>12</v>
      </c>
      <c r="O77" s="18">
        <v>12</v>
      </c>
      <c r="P77" s="18">
        <v>12</v>
      </c>
      <c r="Q77" s="18">
        <v>12</v>
      </c>
    </row>
    <row r="78" spans="1:17" ht="17.25" customHeight="1">
      <c r="A78" s="26"/>
      <c r="B78" s="27" t="s">
        <v>23</v>
      </c>
      <c r="C78" s="28">
        <f>SUM(C71:C77)</f>
        <v>13847.24</v>
      </c>
      <c r="D78" s="28">
        <f>SUM(D71:D77)</f>
        <v>0</v>
      </c>
      <c r="E78" s="28">
        <f>SUM(E71:E77)</f>
        <v>0</v>
      </c>
      <c r="F78" s="28">
        <f>SUM(F71:F77)</f>
        <v>0</v>
      </c>
      <c r="G78" s="28">
        <f>SUM(G71:G77)</f>
        <v>13847.24</v>
      </c>
      <c r="H78" s="34"/>
      <c r="I78" s="26"/>
      <c r="J78" s="26"/>
      <c r="K78" s="26"/>
      <c r="L78" s="26"/>
      <c r="M78" s="26"/>
      <c r="N78" s="26"/>
      <c r="O78" s="26"/>
      <c r="P78" s="63"/>
      <c r="Q78" s="63"/>
    </row>
    <row r="79" spans="1:17" ht="14.25" customHeight="1">
      <c r="A79" s="105" t="s">
        <v>128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7"/>
    </row>
    <row r="80" spans="1:17" ht="13.5" customHeight="1">
      <c r="A80" s="78" t="s">
        <v>22</v>
      </c>
      <c r="B80" s="67" t="s">
        <v>91</v>
      </c>
      <c r="C80" s="65">
        <f>F80+G80</f>
        <v>57598.6</v>
      </c>
      <c r="D80" s="65">
        <v>0</v>
      </c>
      <c r="E80" s="65">
        <v>0</v>
      </c>
      <c r="F80" s="65">
        <v>0</v>
      </c>
      <c r="G80" s="65">
        <v>57598.6</v>
      </c>
      <c r="H80" s="67" t="s">
        <v>36</v>
      </c>
      <c r="I80" s="73" t="s">
        <v>37</v>
      </c>
      <c r="J80" s="73">
        <v>99</v>
      </c>
      <c r="K80" s="73">
        <v>99</v>
      </c>
      <c r="L80" s="73">
        <v>99</v>
      </c>
      <c r="M80" s="73">
        <v>99</v>
      </c>
      <c r="N80" s="78">
        <v>99</v>
      </c>
      <c r="O80" s="73">
        <v>99</v>
      </c>
      <c r="P80" s="73">
        <v>100</v>
      </c>
      <c r="Q80" s="73">
        <v>101</v>
      </c>
    </row>
    <row r="81" spans="1:17" ht="18.75" customHeight="1">
      <c r="A81" s="79"/>
      <c r="B81" s="101"/>
      <c r="C81" s="77"/>
      <c r="D81" s="77"/>
      <c r="E81" s="77"/>
      <c r="F81" s="77"/>
      <c r="G81" s="77"/>
      <c r="H81" s="68"/>
      <c r="I81" s="73"/>
      <c r="J81" s="73"/>
      <c r="K81" s="73"/>
      <c r="L81" s="73"/>
      <c r="M81" s="73"/>
      <c r="N81" s="80"/>
      <c r="O81" s="73"/>
      <c r="P81" s="73"/>
      <c r="Q81" s="73"/>
    </row>
    <row r="82" spans="1:17" ht="42" customHeight="1">
      <c r="A82" s="80"/>
      <c r="B82" s="68"/>
      <c r="C82" s="66"/>
      <c r="D82" s="66"/>
      <c r="E82" s="66"/>
      <c r="F82" s="66"/>
      <c r="G82" s="66"/>
      <c r="H82" s="46" t="s">
        <v>112</v>
      </c>
      <c r="I82" s="47" t="s">
        <v>88</v>
      </c>
      <c r="J82" s="48">
        <v>43773.4</v>
      </c>
      <c r="K82" s="48">
        <v>44410</v>
      </c>
      <c r="L82" s="48">
        <v>44410</v>
      </c>
      <c r="M82" s="48">
        <v>44410</v>
      </c>
      <c r="N82" s="55">
        <v>44410</v>
      </c>
      <c r="O82" s="48">
        <v>44410</v>
      </c>
      <c r="P82" s="61">
        <v>44410</v>
      </c>
      <c r="Q82" s="61">
        <v>44410</v>
      </c>
    </row>
    <row r="83" spans="1:17" ht="44.25" customHeight="1">
      <c r="A83" s="45" t="s">
        <v>58</v>
      </c>
      <c r="B83" s="19" t="s">
        <v>61</v>
      </c>
      <c r="C83" s="22">
        <f>F83+G83</f>
        <v>114928.1</v>
      </c>
      <c r="D83" s="22">
        <v>0</v>
      </c>
      <c r="E83" s="22">
        <v>0</v>
      </c>
      <c r="F83" s="22">
        <v>0</v>
      </c>
      <c r="G83" s="22">
        <v>114928.1</v>
      </c>
      <c r="H83" s="19" t="s">
        <v>60</v>
      </c>
      <c r="I83" s="18" t="s">
        <v>59</v>
      </c>
      <c r="J83" s="23">
        <v>1869023</v>
      </c>
      <c r="K83" s="23">
        <v>1869023</v>
      </c>
      <c r="L83" s="23">
        <v>1571935.1</v>
      </c>
      <c r="M83" s="23">
        <v>1571935.1</v>
      </c>
      <c r="N83" s="23">
        <v>1571935.1</v>
      </c>
      <c r="O83" s="23">
        <v>1571935.1</v>
      </c>
      <c r="P83" s="23">
        <v>1571935.1</v>
      </c>
      <c r="Q83" s="23">
        <v>1571935.1</v>
      </c>
    </row>
    <row r="84" spans="1:17" ht="18.75" customHeight="1">
      <c r="A84" s="49"/>
      <c r="B84" s="27" t="s">
        <v>49</v>
      </c>
      <c r="C84" s="28">
        <f>SUM(C80:C83)</f>
        <v>172526.7</v>
      </c>
      <c r="D84" s="28">
        <v>0</v>
      </c>
      <c r="E84" s="28">
        <v>0</v>
      </c>
      <c r="F84" s="28">
        <v>0</v>
      </c>
      <c r="G84" s="28">
        <f>SUM(G80:G83)</f>
        <v>172526.7</v>
      </c>
      <c r="H84" s="34"/>
      <c r="I84" s="26"/>
      <c r="J84" s="26"/>
      <c r="K84" s="26"/>
      <c r="L84" s="26"/>
      <c r="M84" s="26"/>
      <c r="N84" s="26"/>
      <c r="O84" s="26"/>
      <c r="P84" s="63"/>
      <c r="Q84" s="63"/>
    </row>
    <row r="85" spans="1:17" ht="15.75" customHeight="1">
      <c r="A85" s="74" t="s">
        <v>143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6"/>
    </row>
    <row r="86" spans="1:17" ht="25.5" customHeight="1">
      <c r="A86" s="69" t="s">
        <v>132</v>
      </c>
      <c r="B86" s="71" t="s">
        <v>133</v>
      </c>
      <c r="C86" s="65">
        <f>SUM(D86:G87)</f>
        <v>47946.8</v>
      </c>
      <c r="D86" s="65">
        <f>3495+10560</f>
        <v>14055</v>
      </c>
      <c r="E86" s="65">
        <v>0</v>
      </c>
      <c r="F86" s="65">
        <f>11505+19440</f>
        <v>30945</v>
      </c>
      <c r="G86" s="65">
        <v>2946.8</v>
      </c>
      <c r="H86" s="16" t="s">
        <v>155</v>
      </c>
      <c r="I86" s="56" t="s">
        <v>121</v>
      </c>
      <c r="J86" s="20">
        <v>0</v>
      </c>
      <c r="K86" s="20">
        <f>1300+4000+1400</f>
        <v>6700</v>
      </c>
      <c r="L86" s="20">
        <v>6522</v>
      </c>
      <c r="M86" s="20">
        <v>0</v>
      </c>
      <c r="N86" s="20">
        <v>0</v>
      </c>
      <c r="O86" s="20">
        <v>30.6</v>
      </c>
      <c r="P86" s="64">
        <v>30.6</v>
      </c>
      <c r="Q86" s="64">
        <v>30.6</v>
      </c>
    </row>
    <row r="87" spans="1:17" ht="33.75" customHeight="1">
      <c r="A87" s="70"/>
      <c r="B87" s="72"/>
      <c r="C87" s="66"/>
      <c r="D87" s="66"/>
      <c r="E87" s="66"/>
      <c r="F87" s="66"/>
      <c r="G87" s="66"/>
      <c r="H87" s="16" t="s">
        <v>141</v>
      </c>
      <c r="I87" s="18" t="s">
        <v>37</v>
      </c>
      <c r="J87" s="20">
        <v>0</v>
      </c>
      <c r="K87" s="22">
        <v>14.2</v>
      </c>
      <c r="L87" s="20">
        <v>28</v>
      </c>
      <c r="M87" s="20">
        <v>0</v>
      </c>
      <c r="N87" s="20">
        <v>0</v>
      </c>
      <c r="O87" s="22">
        <v>28.1</v>
      </c>
      <c r="P87" s="64">
        <v>28.2</v>
      </c>
      <c r="Q87" s="64">
        <v>28.3</v>
      </c>
    </row>
    <row r="88" spans="1:17" ht="23.25" customHeight="1">
      <c r="A88" s="69" t="s">
        <v>134</v>
      </c>
      <c r="B88" s="71" t="s">
        <v>139</v>
      </c>
      <c r="C88" s="65">
        <f>SUM(E88:G88)</f>
        <v>220.7</v>
      </c>
      <c r="D88" s="65">
        <v>0</v>
      </c>
      <c r="E88" s="65">
        <v>0</v>
      </c>
      <c r="F88" s="65">
        <v>0</v>
      </c>
      <c r="G88" s="65">
        <v>220.7</v>
      </c>
      <c r="H88" s="16" t="s">
        <v>155</v>
      </c>
      <c r="I88" s="18" t="s">
        <v>121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19.4</v>
      </c>
      <c r="P88" s="64">
        <v>19.4</v>
      </c>
      <c r="Q88" s="64">
        <v>19.4</v>
      </c>
    </row>
    <row r="89" spans="1:17" ht="33.75" customHeight="1">
      <c r="A89" s="70"/>
      <c r="B89" s="72"/>
      <c r="C89" s="66"/>
      <c r="D89" s="66"/>
      <c r="E89" s="66"/>
      <c r="F89" s="66"/>
      <c r="G89" s="66"/>
      <c r="H89" s="16" t="s">
        <v>142</v>
      </c>
      <c r="I89" s="18" t="s">
        <v>37</v>
      </c>
      <c r="J89" s="20">
        <v>0</v>
      </c>
      <c r="K89" s="20">
        <v>0</v>
      </c>
      <c r="L89" s="22">
        <v>0</v>
      </c>
      <c r="M89" s="20">
        <v>0</v>
      </c>
      <c r="N89" s="20">
        <v>0</v>
      </c>
      <c r="O89" s="22">
        <v>0.1</v>
      </c>
      <c r="P89" s="64">
        <v>0.2</v>
      </c>
      <c r="Q89" s="64">
        <v>0.3</v>
      </c>
    </row>
    <row r="90" spans="1:17" ht="39" customHeight="1">
      <c r="A90" s="69" t="s">
        <v>138</v>
      </c>
      <c r="B90" s="71" t="s">
        <v>135</v>
      </c>
      <c r="C90" s="65">
        <f>G90</f>
        <v>1221.2</v>
      </c>
      <c r="D90" s="65">
        <v>0</v>
      </c>
      <c r="E90" s="65">
        <v>0</v>
      </c>
      <c r="F90" s="65">
        <v>0</v>
      </c>
      <c r="G90" s="65">
        <v>1221.2</v>
      </c>
      <c r="H90" s="16" t="s">
        <v>168</v>
      </c>
      <c r="I90" s="20" t="s">
        <v>5</v>
      </c>
      <c r="J90" s="20">
        <v>0</v>
      </c>
      <c r="K90" s="20">
        <f>5+3</f>
        <v>8</v>
      </c>
      <c r="L90" s="20">
        <v>0</v>
      </c>
      <c r="M90" s="20">
        <v>0</v>
      </c>
      <c r="N90" s="20">
        <v>0</v>
      </c>
      <c r="O90" s="20">
        <v>4</v>
      </c>
      <c r="P90" s="64">
        <v>4</v>
      </c>
      <c r="Q90" s="64">
        <v>4</v>
      </c>
    </row>
    <row r="91" spans="1:17" ht="55.5" customHeight="1">
      <c r="A91" s="70"/>
      <c r="B91" s="72"/>
      <c r="C91" s="66"/>
      <c r="D91" s="66"/>
      <c r="E91" s="66"/>
      <c r="F91" s="66"/>
      <c r="G91" s="66"/>
      <c r="H91" s="16" t="s">
        <v>169</v>
      </c>
      <c r="I91" s="20" t="s">
        <v>96</v>
      </c>
      <c r="J91" s="20">
        <v>0</v>
      </c>
      <c r="K91" s="20">
        <v>0</v>
      </c>
      <c r="L91" s="20">
        <v>3</v>
      </c>
      <c r="M91" s="20">
        <v>0</v>
      </c>
      <c r="N91" s="20">
        <v>0</v>
      </c>
      <c r="O91" s="20">
        <v>0</v>
      </c>
      <c r="P91" s="64">
        <v>0</v>
      </c>
      <c r="Q91" s="64">
        <v>0</v>
      </c>
    </row>
    <row r="92" spans="1:17" ht="45" customHeight="1">
      <c r="A92" s="20" t="s">
        <v>151</v>
      </c>
      <c r="B92" s="17" t="s">
        <v>152</v>
      </c>
      <c r="C92" s="22">
        <f>SUM(D92:G92)</f>
        <v>548.3</v>
      </c>
      <c r="D92" s="22">
        <v>0</v>
      </c>
      <c r="E92" s="22">
        <v>0</v>
      </c>
      <c r="F92" s="22">
        <v>0</v>
      </c>
      <c r="G92" s="22">
        <v>548.3</v>
      </c>
      <c r="H92" s="16" t="s">
        <v>153</v>
      </c>
      <c r="I92" s="20" t="s">
        <v>154</v>
      </c>
      <c r="J92" s="20">
        <v>0</v>
      </c>
      <c r="K92" s="20">
        <v>0</v>
      </c>
      <c r="L92" s="20">
        <v>0</v>
      </c>
      <c r="M92" s="20">
        <v>3</v>
      </c>
      <c r="N92" s="20">
        <v>3</v>
      </c>
      <c r="O92" s="20">
        <v>3</v>
      </c>
      <c r="P92" s="64">
        <v>3</v>
      </c>
      <c r="Q92" s="64">
        <v>3</v>
      </c>
    </row>
    <row r="93" spans="1:17" ht="18.75" customHeight="1">
      <c r="A93" s="49"/>
      <c r="B93" s="27" t="s">
        <v>136</v>
      </c>
      <c r="C93" s="28">
        <f>SUM(C86:C92)</f>
        <v>49937</v>
      </c>
      <c r="D93" s="28">
        <f>SUM(D86:D90)</f>
        <v>14055</v>
      </c>
      <c r="E93" s="28">
        <f>SUM(E86:E90)</f>
        <v>0</v>
      </c>
      <c r="F93" s="28">
        <f>SUM(F86:F90)</f>
        <v>30945</v>
      </c>
      <c r="G93" s="28">
        <f>SUM(G86:G92)</f>
        <v>4937</v>
      </c>
      <c r="H93" s="34"/>
      <c r="I93" s="26"/>
      <c r="J93" s="26"/>
      <c r="K93" s="26"/>
      <c r="L93" s="26"/>
      <c r="M93" s="26"/>
      <c r="N93" s="26"/>
      <c r="O93" s="26"/>
      <c r="P93" s="63"/>
      <c r="Q93" s="63"/>
    </row>
    <row r="94" spans="1:17" ht="20.25" customHeight="1">
      <c r="A94" s="50"/>
      <c r="B94" s="51" t="s">
        <v>8</v>
      </c>
      <c r="C94" s="52">
        <f>SUM(C36+C49+C54+C62+C69+C78+C84+C93)</f>
        <v>1026969.74</v>
      </c>
      <c r="D94" s="52">
        <f>D93</f>
        <v>14055</v>
      </c>
      <c r="E94" s="52">
        <f>E49</f>
        <v>48218.5</v>
      </c>
      <c r="F94" s="52">
        <f>F36+F49+F54+F62+F69+F78+F93</f>
        <v>45373.5</v>
      </c>
      <c r="G94" s="52">
        <f>SUM(G36+G49+G54+G62+G69+G78+G84+G93)</f>
        <v>919322.74</v>
      </c>
      <c r="H94" s="50"/>
      <c r="I94" s="50"/>
      <c r="J94" s="50"/>
      <c r="K94" s="50"/>
      <c r="L94" s="50"/>
      <c r="M94" s="50"/>
      <c r="N94" s="50"/>
      <c r="O94" s="50"/>
      <c r="P94" s="62"/>
      <c r="Q94" s="62"/>
    </row>
  </sheetData>
  <sheetProtection/>
  <mergeCells count="140">
    <mergeCell ref="N1:Q5"/>
    <mergeCell ref="M7:Q8"/>
    <mergeCell ref="B55:Q55"/>
    <mergeCell ref="B63:Q63"/>
    <mergeCell ref="P14:P16"/>
    <mergeCell ref="Q14:Q16"/>
    <mergeCell ref="J13:Q13"/>
    <mergeCell ref="A18:Q18"/>
    <mergeCell ref="D34:D35"/>
    <mergeCell ref="A37:Q37"/>
    <mergeCell ref="B50:Q50"/>
    <mergeCell ref="A34:A35"/>
    <mergeCell ref="C34:C35"/>
    <mergeCell ref="A10:Q10"/>
    <mergeCell ref="A11:Q11"/>
    <mergeCell ref="O14:O16"/>
    <mergeCell ref="A90:A91"/>
    <mergeCell ref="G90:G91"/>
    <mergeCell ref="F90:F91"/>
    <mergeCell ref="E90:E91"/>
    <mergeCell ref="D90:D91"/>
    <mergeCell ref="C90:C91"/>
    <mergeCell ref="B90:B91"/>
    <mergeCell ref="B75:B77"/>
    <mergeCell ref="B70:Q70"/>
    <mergeCell ref="D75:D77"/>
    <mergeCell ref="C75:C77"/>
    <mergeCell ref="B80:B82"/>
    <mergeCell ref="G80:G82"/>
    <mergeCell ref="D80:D82"/>
    <mergeCell ref="B34:B35"/>
    <mergeCell ref="A79:Q79"/>
    <mergeCell ref="G34:G35"/>
    <mergeCell ref="F34:F35"/>
    <mergeCell ref="E34:E35"/>
    <mergeCell ref="G38:G42"/>
    <mergeCell ref="F38:F42"/>
    <mergeCell ref="C80:C82"/>
    <mergeCell ref="F80:F82"/>
    <mergeCell ref="G75:G77"/>
    <mergeCell ref="F75:F77"/>
    <mergeCell ref="E38:E42"/>
    <mergeCell ref="F64:F65"/>
    <mergeCell ref="D58:D59"/>
    <mergeCell ref="E75:E77"/>
    <mergeCell ref="N14:N16"/>
    <mergeCell ref="F25:F26"/>
    <mergeCell ref="C25:C26"/>
    <mergeCell ref="E25:E26"/>
    <mergeCell ref="G25:G26"/>
    <mergeCell ref="I13:I16"/>
    <mergeCell ref="K14:K16"/>
    <mergeCell ref="C22:C24"/>
    <mergeCell ref="D22:D24"/>
    <mergeCell ref="B13:B16"/>
    <mergeCell ref="K80:K81"/>
    <mergeCell ref="L80:L81"/>
    <mergeCell ref="M80:M81"/>
    <mergeCell ref="A80:A82"/>
    <mergeCell ref="N80:N81"/>
    <mergeCell ref="C15:C16"/>
    <mergeCell ref="D15:D16"/>
    <mergeCell ref="G64:G65"/>
    <mergeCell ref="A22:A24"/>
    <mergeCell ref="L14:L16"/>
    <mergeCell ref="H9:M9"/>
    <mergeCell ref="E15:E16"/>
    <mergeCell ref="H13:H16"/>
    <mergeCell ref="G15:G16"/>
    <mergeCell ref="C13:G14"/>
    <mergeCell ref="F15:F16"/>
    <mergeCell ref="J14:J16"/>
    <mergeCell ref="M14:M16"/>
    <mergeCell ref="B22:B24"/>
    <mergeCell ref="E71:E72"/>
    <mergeCell ref="C71:C72"/>
    <mergeCell ref="F71:F72"/>
    <mergeCell ref="D71:D72"/>
    <mergeCell ref="A64:A65"/>
    <mergeCell ref="B64:B65"/>
    <mergeCell ref="B38:B42"/>
    <mergeCell ref="F30:F31"/>
    <mergeCell ref="A25:A26"/>
    <mergeCell ref="B25:B26"/>
    <mergeCell ref="A13:A16"/>
    <mergeCell ref="D38:D42"/>
    <mergeCell ref="C38:C42"/>
    <mergeCell ref="G28:G29"/>
    <mergeCell ref="B28:B29"/>
    <mergeCell ref="A28:A29"/>
    <mergeCell ref="C28:C29"/>
    <mergeCell ref="E28:E29"/>
    <mergeCell ref="C30:C31"/>
    <mergeCell ref="B71:B72"/>
    <mergeCell ref="F22:F24"/>
    <mergeCell ref="G58:G59"/>
    <mergeCell ref="C64:C65"/>
    <mergeCell ref="F58:F59"/>
    <mergeCell ref="A30:A31"/>
    <mergeCell ref="B30:B31"/>
    <mergeCell ref="D25:D26"/>
    <mergeCell ref="E22:E24"/>
    <mergeCell ref="F28:F29"/>
    <mergeCell ref="E30:E31"/>
    <mergeCell ref="D64:D65"/>
    <mergeCell ref="A58:A59"/>
    <mergeCell ref="C58:C59"/>
    <mergeCell ref="A75:A77"/>
    <mergeCell ref="G30:G31"/>
    <mergeCell ref="A71:A72"/>
    <mergeCell ref="E58:E59"/>
    <mergeCell ref="G71:G72"/>
    <mergeCell ref="E64:E65"/>
    <mergeCell ref="B58:B59"/>
    <mergeCell ref="E86:E87"/>
    <mergeCell ref="A88:A89"/>
    <mergeCell ref="D88:D89"/>
    <mergeCell ref="B88:B89"/>
    <mergeCell ref="G22:G24"/>
    <mergeCell ref="D28:D29"/>
    <mergeCell ref="D30:D31"/>
    <mergeCell ref="A38:A42"/>
    <mergeCell ref="D86:D87"/>
    <mergeCell ref="O80:O81"/>
    <mergeCell ref="I80:I81"/>
    <mergeCell ref="J80:J81"/>
    <mergeCell ref="A85:Q85"/>
    <mergeCell ref="P80:P81"/>
    <mergeCell ref="Q80:Q81"/>
    <mergeCell ref="E80:E82"/>
    <mergeCell ref="G88:G89"/>
    <mergeCell ref="F88:F89"/>
    <mergeCell ref="E88:E89"/>
    <mergeCell ref="H80:H81"/>
    <mergeCell ref="A86:A87"/>
    <mergeCell ref="B86:B87"/>
    <mergeCell ref="C86:C87"/>
    <mergeCell ref="C88:C89"/>
    <mergeCell ref="G86:G87"/>
    <mergeCell ref="F86:F87"/>
  </mergeCells>
  <printOptions horizontalCentered="1"/>
  <pageMargins left="0" right="0" top="0.3937007874015748" bottom="0" header="0.31496062992125984" footer="0.31496062992125984"/>
  <pageSetup fitToHeight="6" horizontalDpi="600" verticalDpi="600" orientation="landscape" paperSize="9" scale="71" r:id="rId1"/>
  <rowBreaks count="4" manualBreakCount="4">
    <brk id="27" max="16" man="1"/>
    <brk id="44" max="16" man="1"/>
    <brk id="65" max="16" man="1"/>
    <brk id="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2019-08-30T08:33:23Z</cp:lastPrinted>
  <dcterms:created xsi:type="dcterms:W3CDTF">1996-10-08T23:32:33Z</dcterms:created>
  <dcterms:modified xsi:type="dcterms:W3CDTF">2019-09-11T13:21:06Z</dcterms:modified>
  <cp:category/>
  <cp:version/>
  <cp:contentType/>
  <cp:contentStatus/>
</cp:coreProperties>
</file>